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3"/>
  </bookViews>
  <sheets>
    <sheet name="evaluare" sheetId="1" r:id="rId1"/>
    <sheet name="cal_ISO" sheetId="2" r:id="rId2"/>
    <sheet name="cal_II" sheetId="3" r:id="rId3"/>
    <sheet name="TOTAL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'cal_II'!$A$1:$D$15</definedName>
    <definedName name="_xlnm.Print_Area" localSheetId="1">'cal_ISO'!$A$1:$D$16</definedName>
    <definedName name="_xlnm.Print_Area" localSheetId="0">'evaluare'!$A$1:$D$15</definedName>
    <definedName name="_xlnm.Print_Area" localSheetId="3">'TOTAL'!$A$1:$H$15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<sst xmlns="http://schemas.openxmlformats.org/spreadsheetml/2006/main" count="62" uniqueCount="34">
  <si>
    <t>Nr.crt.</t>
  </si>
  <si>
    <t>FURNIZOR</t>
  </si>
  <si>
    <t>Fond alocat 1</t>
  </si>
  <si>
    <t>TOTAL</t>
  </si>
  <si>
    <t>VAL.PUNCT=</t>
  </si>
  <si>
    <t>ANEXA NR.   2</t>
  </si>
  <si>
    <t>ANEXA NR.   3</t>
  </si>
  <si>
    <t>ANEXA NR.   4</t>
  </si>
  <si>
    <t>3=col.2/total col.2*  total fond 1</t>
  </si>
  <si>
    <t>VALOARE PUNCT</t>
  </si>
  <si>
    <t xml:space="preserve"> Fond evaluare(50%)</t>
  </si>
  <si>
    <t>evaluare 50%</t>
  </si>
  <si>
    <t>FOND cr.calitate a)(50%din 50%)</t>
  </si>
  <si>
    <t>calitate ISO 50 din 50%</t>
  </si>
  <si>
    <t xml:space="preserve">Fond alocat </t>
  </si>
  <si>
    <t xml:space="preserve">3=col.2/total col.2* total fond </t>
  </si>
  <si>
    <t xml:space="preserve">3=col.2/total col.2*  total fond </t>
  </si>
  <si>
    <t>ANEXA NR. 1</t>
  </si>
  <si>
    <t>INVESTIGATII MEDICALE PRAXIS SRL</t>
  </si>
  <si>
    <t>SPITALUL MUNICIPAL DE URGENTA PASCANI</t>
  </si>
  <si>
    <t>TOP MEDICAL GRUP SRL</t>
  </si>
  <si>
    <t>SERVICII DE LABORATOR - Anatomie patologica - CRITERIUL EVALUARE RESURSE</t>
  </si>
  <si>
    <t>FOND TOTAL ALOCAT ANAT.PATOLOGICA</t>
  </si>
  <si>
    <t>SERVICII DE LABORATOR - Anatomie patologica - CRITERIUL MANAGEMENT - ISO</t>
  </si>
  <si>
    <t xml:space="preserve">SERVICII DE LABORATOR - Anatomie patologica - CRITERIUL MANAGEMENT -SCHEME TESTARE COMPETENTA </t>
  </si>
  <si>
    <t>calitate scheme 50%</t>
  </si>
  <si>
    <t>puncte 2019</t>
  </si>
  <si>
    <t>IRO IAȘI</t>
  </si>
  <si>
    <t>31/03/2021</t>
  </si>
  <si>
    <t xml:space="preserve"> TOTAL CRITERII DE SELECTIE  - SERVICII PARACLINICE DE LABORATOR - ANATOMIE PATOLOGICA  - APRILIE - MAI 2021</t>
  </si>
  <si>
    <t>AL APRILE</t>
  </si>
  <si>
    <t>AL MAI</t>
  </si>
  <si>
    <t>6=2*50%</t>
  </si>
  <si>
    <t>7=2-6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</si>
</sst>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0.000000"/>
    <numFmt numFmtId="222" formatCode="0.0000000"/>
    <numFmt numFmtId="223" formatCode="#,##0.000"/>
    <numFmt numFmtId="224" formatCode="#,##0.00000"/>
    <numFmt numFmtId="225" formatCode="[$-418]dddd\,\ d\ mmmm\ yyyy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40">
    <xf numFmtId="0" fontId="0" fillId="0" borderId="0" xfId="0" applyNumberFormat="1" applyBorder="1" applyAlignment="1">
      <alignment/>
    </xf>
    <xf numFmtId="0" fontId="0" fillId="0" borderId="0" xfId="57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6" fillId="0" borderId="0" xfId="0" applyNumberFormat="1" applyFont="1" applyFill="1" applyBorder="1" applyAlignment="1">
      <alignment horizontal="right" vertical="center"/>
    </xf>
    <xf numFmtId="0" fontId="1" fillId="0" borderId="11" xfId="57" applyFont="1" applyFill="1" applyBorder="1" applyAlignment="1">
      <alignment vertical="center" wrapText="1"/>
      <protection/>
    </xf>
    <xf numFmtId="0" fontId="1" fillId="0" borderId="12" xfId="57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 wrapText="1"/>
      <protection/>
    </xf>
    <xf numFmtId="1" fontId="1" fillId="0" borderId="1" xfId="57" applyNumberFormat="1" applyFont="1" applyFill="1" applyBorder="1" applyAlignment="1">
      <alignment horizontal="center" vertical="center"/>
      <protection/>
    </xf>
    <xf numFmtId="3" fontId="1" fillId="0" borderId="1" xfId="57" applyNumberFormat="1" applyFont="1" applyFill="1" applyBorder="1" applyAlignment="1">
      <alignment horizontal="center" vertical="center"/>
      <protection/>
    </xf>
    <xf numFmtId="1" fontId="1" fillId="0" borderId="14" xfId="57" applyNumberFormat="1" applyFont="1" applyFill="1" applyBorder="1" applyAlignment="1">
      <alignment horizontal="center"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3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0" fontId="0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2" fontId="1" fillId="0" borderId="15" xfId="57" applyNumberFormat="1" applyFont="1" applyFill="1" applyBorder="1" applyAlignment="1">
      <alignment horizontal="center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1" fillId="0" borderId="1" xfId="57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1" fillId="0" borderId="15" xfId="57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vertical="center"/>
      <protection/>
    </xf>
    <xf numFmtId="4" fontId="1" fillId="0" borderId="17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0" fontId="0" fillId="24" borderId="13" xfId="0" applyNumberFormat="1" applyFont="1" applyFill="1" applyBorder="1" applyAlignment="1">
      <alignment vertical="center"/>
    </xf>
    <xf numFmtId="2" fontId="6" fillId="0" borderId="0" xfId="57" applyNumberFormat="1" applyFont="1" applyFill="1" applyAlignment="1">
      <alignment vertical="center"/>
      <protection/>
    </xf>
    <xf numFmtId="0" fontId="0" fillId="24" borderId="0" xfId="57" applyFill="1" applyBorder="1" applyAlignment="1">
      <alignment vertical="center"/>
      <protection/>
    </xf>
    <xf numFmtId="0" fontId="0" fillId="24" borderId="0" xfId="57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2" fontId="1" fillId="0" borderId="1" xfId="57" applyNumberFormat="1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4" fillId="0" borderId="0" xfId="57" applyNumberFormat="1" applyFont="1" applyFill="1" applyBorder="1" applyAlignment="1">
      <alignment vertical="center"/>
      <protection/>
    </xf>
    <xf numFmtId="4" fontId="4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2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1" fontId="8" fillId="0" borderId="0" xfId="57" applyNumberFormat="1" applyFont="1" applyFill="1" applyBorder="1" applyAlignment="1">
      <alignment vertical="center" wrapText="1"/>
      <protection/>
    </xf>
    <xf numFmtId="0" fontId="1" fillId="0" borderId="1" xfId="57" applyFont="1" applyFill="1" applyBorder="1" applyAlignment="1">
      <alignment vertical="center" wrapText="1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vertical="center"/>
    </xf>
    <xf numFmtId="0" fontId="1" fillId="0" borderId="0" xfId="57" applyFont="1" applyFill="1" applyAlignment="1">
      <alignment vertical="center"/>
      <protection/>
    </xf>
    <xf numFmtId="0" fontId="1" fillId="0" borderId="12" xfId="58" applyFont="1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horizontal="center" vertical="center" wrapText="1"/>
      <protection/>
    </xf>
    <xf numFmtId="4" fontId="1" fillId="0" borderId="19" xfId="57" applyNumberFormat="1" applyFont="1" applyFill="1" applyBorder="1" applyAlignment="1">
      <alignment vertical="center"/>
      <protection/>
    </xf>
    <xf numFmtId="0" fontId="0" fillId="0" borderId="2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0" fontId="0" fillId="0" borderId="22" xfId="57" applyFont="1" applyFill="1" applyBorder="1" applyAlignment="1">
      <alignment vertical="center"/>
      <protection/>
    </xf>
    <xf numFmtId="0" fontId="1" fillId="0" borderId="19" xfId="57" applyFont="1" applyFill="1" applyBorder="1" applyAlignment="1">
      <alignment vertical="center"/>
      <protection/>
    </xf>
    <xf numFmtId="1" fontId="1" fillId="0" borderId="16" xfId="57" applyNumberFormat="1" applyFont="1" applyFill="1" applyBorder="1" applyAlignment="1">
      <alignment vertical="center" wrapText="1"/>
      <protection/>
    </xf>
    <xf numFmtId="1" fontId="1" fillId="0" borderId="15" xfId="57" applyNumberFormat="1" applyFont="1" applyFill="1" applyBorder="1" applyAlignment="1">
      <alignment horizontal="center" vertical="center" wrapText="1"/>
      <protection/>
    </xf>
    <xf numFmtId="3" fontId="1" fillId="0" borderId="15" xfId="57" applyNumberFormat="1" applyFont="1" applyFill="1" applyBorder="1" applyAlignment="1">
      <alignment horizontal="center" vertical="center" wrapText="1"/>
      <protection/>
    </xf>
    <xf numFmtId="0" fontId="10" fillId="0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4" fontId="1" fillId="0" borderId="1" xfId="57" applyNumberFormat="1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horizontal="center" vertical="center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1" fontId="1" fillId="0" borderId="17" xfId="57" applyNumberFormat="1" applyFont="1" applyFill="1" applyBorder="1" applyAlignment="1">
      <alignment horizontal="center" vertical="center" wrapText="1"/>
      <protection/>
    </xf>
    <xf numFmtId="4" fontId="0" fillId="24" borderId="14" xfId="57" applyNumberFormat="1" applyFont="1" applyFill="1" applyBorder="1" applyAlignment="1">
      <alignment vertical="center"/>
      <protection/>
    </xf>
    <xf numFmtId="4" fontId="1" fillId="24" borderId="14" xfId="57" applyNumberFormat="1" applyFont="1" applyFill="1" applyBorder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3" fontId="1" fillId="0" borderId="17" xfId="57" applyNumberFormat="1" applyFont="1" applyFill="1" applyBorder="1" applyAlignment="1">
      <alignment horizontal="center"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vertical="center"/>
      <protection/>
    </xf>
    <xf numFmtId="1" fontId="1" fillId="0" borderId="14" xfId="57" applyNumberFormat="1" applyFont="1" applyFill="1" applyBorder="1" applyAlignment="1">
      <alignment horizontal="center" vertical="center" wrapText="1"/>
      <protection/>
    </xf>
    <xf numFmtId="4" fontId="1" fillId="0" borderId="23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0" fontId="0" fillId="24" borderId="24" xfId="0" applyNumberFormat="1" applyFont="1" applyFill="1" applyBorder="1" applyAlignment="1">
      <alignment vertical="center"/>
    </xf>
    <xf numFmtId="4" fontId="0" fillId="24" borderId="25" xfId="57" applyNumberFormat="1" applyFont="1" applyFill="1" applyBorder="1" applyAlignment="1">
      <alignment vertical="center"/>
      <protection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5" xfId="58" applyNumberFormat="1" applyFont="1" applyFill="1" applyBorder="1" applyAlignment="1">
      <alignment horizontal="center" vertical="center"/>
      <protection/>
    </xf>
    <xf numFmtId="1" fontId="4" fillId="0" borderId="15" xfId="57" applyNumberFormat="1" applyFont="1" applyFill="1" applyBorder="1" applyAlignment="1">
      <alignment horizontal="center"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4" fontId="1" fillId="0" borderId="26" xfId="57" applyNumberFormat="1" applyFont="1" applyFill="1" applyBorder="1" applyAlignment="1">
      <alignment vertical="center"/>
      <protection/>
    </xf>
    <xf numFmtId="4" fontId="1" fillId="0" borderId="25" xfId="57" applyNumberFormat="1" applyFont="1" applyFill="1" applyBorder="1" applyAlignment="1">
      <alignment vertical="center"/>
      <protection/>
    </xf>
    <xf numFmtId="4" fontId="0" fillId="24" borderId="27" xfId="57" applyNumberFormat="1" applyFont="1" applyFill="1" applyBorder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28" xfId="57" applyFont="1" applyFill="1" applyBorder="1" applyAlignment="1">
      <alignment horizontal="center" vertical="center"/>
      <protection/>
    </xf>
    <xf numFmtId="0" fontId="1" fillId="0" borderId="29" xfId="57" applyFont="1" applyFill="1" applyBorder="1" applyAlignment="1">
      <alignment horizontal="center" vertical="center"/>
      <protection/>
    </xf>
    <xf numFmtId="0" fontId="4" fillId="0" borderId="30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4" fontId="0" fillId="24" borderId="31" xfId="57" applyNumberFormat="1" applyFont="1" applyFill="1" applyBorder="1" applyAlignment="1">
      <alignment vertical="center"/>
      <protection/>
    </xf>
    <xf numFmtId="4" fontId="1" fillId="0" borderId="32" xfId="57" applyNumberFormat="1" applyFont="1" applyFill="1" applyBorder="1" applyAlignment="1">
      <alignment horizontal="center" vertical="center" wrapText="1"/>
      <protection/>
    </xf>
    <xf numFmtId="1" fontId="4" fillId="0" borderId="33" xfId="57" applyNumberFormat="1" applyFont="1" applyFill="1" applyBorder="1" applyAlignment="1">
      <alignment horizontal="center" vertical="center"/>
      <protection/>
    </xf>
    <xf numFmtId="0" fontId="0" fillId="24" borderId="25" xfId="0" applyNumberFormat="1" applyFont="1" applyFill="1" applyBorder="1" applyAlignment="1">
      <alignment vertical="center" wrapText="1"/>
    </xf>
    <xf numFmtId="0" fontId="0" fillId="24" borderId="34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wrapText="1"/>
    </xf>
    <xf numFmtId="4" fontId="1" fillId="0" borderId="35" xfId="57" applyNumberFormat="1" applyFont="1" applyFill="1" applyBorder="1" applyAlignment="1">
      <alignment vertical="center"/>
      <protection/>
    </xf>
    <xf numFmtId="4" fontId="0" fillId="24" borderId="35" xfId="57" applyNumberFormat="1" applyFont="1" applyFill="1" applyBorder="1" applyAlignment="1">
      <alignment vertical="center"/>
      <protection/>
    </xf>
    <xf numFmtId="4" fontId="0" fillId="24" borderId="36" xfId="57" applyNumberFormat="1" applyFont="1" applyFill="1" applyBorder="1" applyAlignment="1">
      <alignment vertical="center"/>
      <protection/>
    </xf>
    <xf numFmtId="0" fontId="1" fillId="0" borderId="2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4" fontId="1" fillId="0" borderId="37" xfId="57" applyNumberFormat="1" applyFont="1" applyFill="1" applyBorder="1" applyAlignment="1">
      <alignment vertical="center"/>
      <protection/>
    </xf>
    <xf numFmtId="4" fontId="0" fillId="24" borderId="24" xfId="57" applyNumberFormat="1" applyFont="1" applyFill="1" applyBorder="1" applyAlignment="1">
      <alignment vertical="center"/>
      <protection/>
    </xf>
    <xf numFmtId="4" fontId="0" fillId="24" borderId="13" xfId="57" applyNumberFormat="1" applyFont="1" applyFill="1" applyBorder="1" applyAlignment="1">
      <alignment vertical="center"/>
      <protection/>
    </xf>
    <xf numFmtId="4" fontId="0" fillId="24" borderId="14" xfId="57" applyNumberFormat="1" applyFont="1" applyFill="1" applyBorder="1" applyAlignment="1">
      <alignment vertical="center"/>
      <protection/>
    </xf>
    <xf numFmtId="4" fontId="0" fillId="24" borderId="22" xfId="57" applyNumberFormat="1" applyFont="1" applyFill="1" applyBorder="1" applyAlignment="1">
      <alignment vertical="center"/>
      <protection/>
    </xf>
    <xf numFmtId="4" fontId="0" fillId="24" borderId="26" xfId="57" applyNumberFormat="1" applyFont="1" applyFill="1" applyBorder="1" applyAlignment="1">
      <alignment vertical="center"/>
      <protection/>
    </xf>
    <xf numFmtId="4" fontId="1" fillId="0" borderId="20" xfId="57" applyNumberFormat="1" applyFont="1" applyFill="1" applyBorder="1" applyAlignment="1">
      <alignment vertical="center"/>
      <protection/>
    </xf>
    <xf numFmtId="4" fontId="1" fillId="0" borderId="23" xfId="57" applyNumberFormat="1" applyFont="1" applyFill="1" applyBorder="1" applyAlignment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zoomScalePageLayoutView="0" workbookViewId="0" topLeftCell="A1">
      <selection activeCell="A16" sqref="A16:IV20"/>
    </sheetView>
  </sheetViews>
  <sheetFormatPr defaultColWidth="9.140625" defaultRowHeight="12.75"/>
  <cols>
    <col min="1" max="1" width="3.7109375" style="1" customWidth="1"/>
    <col min="2" max="2" width="45.28125" style="52" customWidth="1"/>
    <col min="3" max="3" width="15.00390625" style="53" customWidth="1"/>
    <col min="4" max="4" width="21.57421875" style="54" customWidth="1"/>
    <col min="5" max="16384" width="9.140625" style="1" customWidth="1"/>
  </cols>
  <sheetData>
    <row r="1" spans="1:4" s="21" customFormat="1" ht="13.5">
      <c r="A1" s="109" t="s">
        <v>21</v>
      </c>
      <c r="B1" s="109"/>
      <c r="C1" s="109"/>
      <c r="D1" s="109"/>
    </row>
    <row r="2" spans="2:4" s="2" customFormat="1" ht="15">
      <c r="B2" s="39"/>
      <c r="C2" s="24"/>
      <c r="D2" s="23"/>
    </row>
    <row r="3" spans="2:4" s="2" customFormat="1" ht="15">
      <c r="B3" s="39"/>
      <c r="C3" s="24"/>
      <c r="D3" s="5" t="s">
        <v>5</v>
      </c>
    </row>
    <row r="4" spans="2:3" s="2" customFormat="1" ht="16.5" customHeight="1" thickBot="1">
      <c r="B4" s="107" t="s">
        <v>28</v>
      </c>
      <c r="C4" s="108"/>
    </row>
    <row r="5" spans="1:4" s="81" customFormat="1" ht="26.25">
      <c r="A5" s="79" t="s">
        <v>0</v>
      </c>
      <c r="B5" s="80" t="s">
        <v>1</v>
      </c>
      <c r="C5" s="96" t="s">
        <v>26</v>
      </c>
      <c r="D5" s="85" t="s">
        <v>2</v>
      </c>
    </row>
    <row r="6" spans="1:4" s="55" customFormat="1" ht="27" thickBot="1">
      <c r="A6" s="75">
        <v>0</v>
      </c>
      <c r="B6" s="76">
        <v>1</v>
      </c>
      <c r="C6" s="77">
        <v>2</v>
      </c>
      <c r="D6" s="86" t="s">
        <v>8</v>
      </c>
    </row>
    <row r="7" spans="1:4" s="40" customFormat="1" ht="12.75">
      <c r="A7" s="38">
        <v>1</v>
      </c>
      <c r="B7" s="18" t="s">
        <v>18</v>
      </c>
      <c r="C7" s="27">
        <v>69</v>
      </c>
      <c r="D7" s="87">
        <f>ROUND(C7/C$11*C$12,2)+0.01</f>
        <v>1726.67</v>
      </c>
    </row>
    <row r="8" spans="1:4" s="40" customFormat="1" ht="12.75">
      <c r="A8" s="38">
        <f>A7+1</f>
        <v>2</v>
      </c>
      <c r="B8" s="18" t="s">
        <v>27</v>
      </c>
      <c r="C8" s="27">
        <v>448</v>
      </c>
      <c r="D8" s="87">
        <f>ROUND(C8/C$11*C$12,2)</f>
        <v>11210.8</v>
      </c>
    </row>
    <row r="9" spans="1:4" s="41" customFormat="1" ht="12.75">
      <c r="A9" s="38">
        <f>A8+1</f>
        <v>3</v>
      </c>
      <c r="B9" s="18" t="s">
        <v>19</v>
      </c>
      <c r="C9" s="27">
        <v>79</v>
      </c>
      <c r="D9" s="87">
        <f>ROUND(C9/C$11*C$12,2)</f>
        <v>1976.9</v>
      </c>
    </row>
    <row r="10" spans="1:4" s="42" customFormat="1" ht="12.75">
      <c r="A10" s="38">
        <f>A9+1</f>
        <v>4</v>
      </c>
      <c r="B10" s="25" t="s">
        <v>20</v>
      </c>
      <c r="C10" s="27">
        <v>79</v>
      </c>
      <c r="D10" s="87">
        <f>ROUND(C10/C$11*C$12,2)</f>
        <v>1976.9</v>
      </c>
    </row>
    <row r="11" spans="1:4" ht="12.75">
      <c r="A11" s="43"/>
      <c r="B11" s="56" t="s">
        <v>3</v>
      </c>
      <c r="C11" s="15">
        <f>SUM(C7:C10)</f>
        <v>675</v>
      </c>
      <c r="D11" s="88">
        <f>SUM(D7:D10)</f>
        <v>16891.27</v>
      </c>
    </row>
    <row r="12" spans="1:4" ht="12.75">
      <c r="A12" s="43"/>
      <c r="B12" s="45" t="s">
        <v>10</v>
      </c>
      <c r="C12" s="83">
        <f>C13*50%-0.01</f>
        <v>16891.265000000003</v>
      </c>
      <c r="D12" s="89"/>
    </row>
    <row r="13" spans="1:4" ht="13.5" thickBot="1">
      <c r="A13" s="46"/>
      <c r="B13" s="26" t="s">
        <v>22</v>
      </c>
      <c r="C13" s="84">
        <v>33782.55</v>
      </c>
      <c r="D13" s="90"/>
    </row>
    <row r="14" spans="1:4" ht="12.75">
      <c r="A14" s="42"/>
      <c r="B14" s="47"/>
      <c r="C14" s="44"/>
      <c r="D14" s="48"/>
    </row>
    <row r="15" spans="2:4" s="42" customFormat="1" ht="12.75">
      <c r="B15" s="47" t="s">
        <v>4</v>
      </c>
      <c r="C15" s="44">
        <f>ROUND(C12/C11,2)</f>
        <v>25.02</v>
      </c>
      <c r="D15" s="48"/>
    </row>
    <row r="16" spans="2:4" ht="12.75">
      <c r="B16" s="49"/>
      <c r="C16" s="50"/>
      <c r="D16" s="51"/>
    </row>
    <row r="17" spans="2:4" ht="12.75">
      <c r="B17" s="49"/>
      <c r="C17" s="50"/>
      <c r="D17" s="51"/>
    </row>
    <row r="18" spans="2:4" ht="12.75">
      <c r="B18" s="49"/>
      <c r="C18" s="50"/>
      <c r="D18" s="51"/>
    </row>
  </sheetData>
  <sheetProtection/>
  <mergeCells count="1">
    <mergeCell ref="A1:D1"/>
  </mergeCells>
  <printOptions horizontalCentered="1" verticalCentered="1"/>
  <pageMargins left="0.66" right="0.196850393700787" top="0.24" bottom="0" header="0.17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zoomScalePageLayoutView="0" workbookViewId="0" topLeftCell="A1">
      <selection activeCell="A17" sqref="A17:IV20"/>
    </sheetView>
  </sheetViews>
  <sheetFormatPr defaultColWidth="9.140625" defaultRowHeight="12.75" outlineLevelRow="1"/>
  <cols>
    <col min="1" max="1" width="3.57421875" style="1" customWidth="1"/>
    <col min="2" max="2" width="48.28125" style="1" customWidth="1"/>
    <col min="3" max="3" width="12.421875" style="3" customWidth="1"/>
    <col min="4" max="4" width="28.28125" style="1" customWidth="1"/>
    <col min="5" max="16384" width="9.140625" style="1" customWidth="1"/>
  </cols>
  <sheetData>
    <row r="1" s="21" customFormat="1" ht="13.5" outlineLevel="1">
      <c r="C1" s="78"/>
    </row>
    <row r="2" spans="1:4" s="21" customFormat="1" ht="13.5">
      <c r="A2" s="110" t="s">
        <v>23</v>
      </c>
      <c r="B2" s="111"/>
      <c r="C2" s="111"/>
      <c r="D2" s="111"/>
    </row>
    <row r="3" s="2" customFormat="1" ht="15"/>
    <row r="4" s="2" customFormat="1" ht="15">
      <c r="C4" s="4"/>
    </row>
    <row r="5" spans="2:4" s="2" customFormat="1" ht="15.75" thickBot="1">
      <c r="B5" s="112" t="str">
        <f>evaluare!B4</f>
        <v>31/03/2021</v>
      </c>
      <c r="C5" s="113"/>
      <c r="D5" s="5" t="s">
        <v>6</v>
      </c>
    </row>
    <row r="6" spans="1:4" s="3" customFormat="1" ht="39">
      <c r="A6" s="6" t="s">
        <v>0</v>
      </c>
      <c r="B6" s="7" t="s">
        <v>1</v>
      </c>
      <c r="C6" s="82" t="s">
        <v>26</v>
      </c>
      <c r="D6" s="57" t="s">
        <v>14</v>
      </c>
    </row>
    <row r="7" spans="1:4" s="12" customFormat="1" ht="12.75">
      <c r="A7" s="28">
        <v>0</v>
      </c>
      <c r="B7" s="9">
        <v>1</v>
      </c>
      <c r="C7" s="9">
        <v>2</v>
      </c>
      <c r="D7" s="11" t="s">
        <v>15</v>
      </c>
    </row>
    <row r="8" spans="1:4" s="29" customFormat="1" ht="12.75">
      <c r="A8" s="38">
        <v>1</v>
      </c>
      <c r="B8" s="18" t="s">
        <v>18</v>
      </c>
      <c r="C8" s="27">
        <v>3</v>
      </c>
      <c r="D8" s="103">
        <f>ROUND(C8/C$12*C$13,2)</f>
        <v>8445.64</v>
      </c>
    </row>
    <row r="9" spans="1:4" s="29" customFormat="1" ht="12.75">
      <c r="A9" s="38">
        <f>A8+1</f>
        <v>2</v>
      </c>
      <c r="B9" s="18" t="s">
        <v>27</v>
      </c>
      <c r="C9" s="27">
        <v>0</v>
      </c>
      <c r="D9" s="103">
        <f>ROUND(C9/C$12*C$13,2)</f>
        <v>0</v>
      </c>
    </row>
    <row r="10" spans="1:4" s="29" customFormat="1" ht="12.75">
      <c r="A10" s="38">
        <f>A9+1</f>
        <v>3</v>
      </c>
      <c r="B10" s="18" t="s">
        <v>19</v>
      </c>
      <c r="C10" s="27">
        <v>0</v>
      </c>
      <c r="D10" s="103">
        <f>ROUND(C10/C$12*C$13,2)</f>
        <v>0</v>
      </c>
    </row>
    <row r="11" spans="1:4" s="29" customFormat="1" ht="12.75">
      <c r="A11" s="38">
        <f>A10+1</f>
        <v>4</v>
      </c>
      <c r="B11" s="25" t="s">
        <v>20</v>
      </c>
      <c r="C11" s="27">
        <v>0</v>
      </c>
      <c r="D11" s="103">
        <f>ROUND(C11/C$12*C$13,2)</f>
        <v>0</v>
      </c>
    </row>
    <row r="12" spans="1:4" s="3" customFormat="1" ht="12.75">
      <c r="A12" s="16"/>
      <c r="B12" s="30" t="s">
        <v>3</v>
      </c>
      <c r="C12" s="15">
        <f>SUM(C8:C11)</f>
        <v>3</v>
      </c>
      <c r="D12" s="91">
        <f>SUM(D8:D11)</f>
        <v>8445.64</v>
      </c>
    </row>
    <row r="13" spans="1:4" s="29" customFormat="1" ht="13.5" thickBot="1">
      <c r="A13" s="31"/>
      <c r="B13" s="32" t="s">
        <v>12</v>
      </c>
      <c r="C13" s="33">
        <f>evaluare!C13*25%</f>
        <v>8445.6375</v>
      </c>
      <c r="D13" s="34"/>
    </row>
    <row r="14" spans="2:4" s="29" customFormat="1" ht="12.75">
      <c r="B14" s="35"/>
      <c r="C14" s="17"/>
      <c r="D14" s="35"/>
    </row>
    <row r="15" spans="2:4" s="29" customFormat="1" ht="12.75">
      <c r="B15" s="36" t="s">
        <v>4</v>
      </c>
      <c r="C15" s="13">
        <f>ROUND(C13/C12,2)</f>
        <v>2815.21</v>
      </c>
      <c r="D15" s="37"/>
    </row>
    <row r="16" spans="2:4" s="29" customFormat="1" ht="12.75">
      <c r="B16" s="35"/>
      <c r="C16" s="13"/>
      <c r="D16" s="37"/>
    </row>
  </sheetData>
  <sheetProtection/>
  <mergeCells count="2">
    <mergeCell ref="A2:D2"/>
    <mergeCell ref="B5:C5"/>
  </mergeCells>
  <printOptions horizontalCentered="1" verticalCentered="1"/>
  <pageMargins left="0.74" right="0.15748031496062992" top="0.24" bottom="0.25" header="0.11811023622047245" footer="0.17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zoomScalePageLayoutView="0" workbookViewId="0" topLeftCell="A1">
      <selection activeCell="A16" sqref="A16:IV19"/>
    </sheetView>
  </sheetViews>
  <sheetFormatPr defaultColWidth="9.140625" defaultRowHeight="12.75"/>
  <cols>
    <col min="1" max="1" width="3.57421875" style="1" customWidth="1"/>
    <col min="2" max="2" width="49.28125" style="1" customWidth="1"/>
    <col min="3" max="3" width="17.140625" style="14" customWidth="1"/>
    <col min="4" max="4" width="23.00390625" style="1" customWidth="1"/>
    <col min="5" max="16384" width="9.140625" style="1" customWidth="1"/>
  </cols>
  <sheetData>
    <row r="1" spans="1:4" s="78" customFormat="1" ht="33.75" customHeight="1">
      <c r="A1" s="110" t="s">
        <v>24</v>
      </c>
      <c r="B1" s="110"/>
      <c r="C1" s="110"/>
      <c r="D1" s="110"/>
    </row>
    <row r="3" spans="2:3" s="2" customFormat="1" ht="15">
      <c r="B3" s="4"/>
      <c r="C3" s="24"/>
    </row>
    <row r="4" spans="2:4" s="2" customFormat="1" ht="15.75" thickBot="1">
      <c r="B4" s="112" t="str">
        <f>evaluare!B4</f>
        <v>31/03/2021</v>
      </c>
      <c r="C4" s="113"/>
      <c r="D4" s="5" t="s">
        <v>7</v>
      </c>
    </row>
    <row r="5" spans="1:4" s="3" customFormat="1" ht="39">
      <c r="A5" s="6" t="s">
        <v>0</v>
      </c>
      <c r="B5" s="7" t="s">
        <v>1</v>
      </c>
      <c r="C5" s="82" t="s">
        <v>26</v>
      </c>
      <c r="D5" s="92" t="s">
        <v>14</v>
      </c>
    </row>
    <row r="6" spans="1:4" s="12" customFormat="1" ht="33" customHeight="1">
      <c r="A6" s="8">
        <v>0</v>
      </c>
      <c r="B6" s="9">
        <v>1</v>
      </c>
      <c r="C6" s="10">
        <v>2</v>
      </c>
      <c r="D6" s="93" t="s">
        <v>16</v>
      </c>
    </row>
    <row r="7" spans="1:4" s="29" customFormat="1" ht="12.75">
      <c r="A7" s="38">
        <v>1</v>
      </c>
      <c r="B7" s="18" t="s">
        <v>18</v>
      </c>
      <c r="C7" s="27">
        <v>12</v>
      </c>
      <c r="D7" s="103">
        <f>ROUND(C7/C$11*C$12,2)</f>
        <v>8445.64</v>
      </c>
    </row>
    <row r="8" spans="1:4" s="29" customFormat="1" ht="12.75">
      <c r="A8" s="38">
        <f>A7+1</f>
        <v>2</v>
      </c>
      <c r="B8" s="18" t="s">
        <v>27</v>
      </c>
      <c r="C8" s="102">
        <v>0</v>
      </c>
      <c r="D8" s="103">
        <f>ROUND(C8/C$11*C$12,2)</f>
        <v>0</v>
      </c>
    </row>
    <row r="9" spans="1:4" s="29" customFormat="1" ht="12.75">
      <c r="A9" s="38">
        <f>A8+1</f>
        <v>3</v>
      </c>
      <c r="B9" s="18" t="s">
        <v>19</v>
      </c>
      <c r="C9" s="27">
        <v>0</v>
      </c>
      <c r="D9" s="103">
        <f>ROUND(C9/C$11*C$12,2)</f>
        <v>0</v>
      </c>
    </row>
    <row r="10" spans="1:4" s="29" customFormat="1" ht="12.75">
      <c r="A10" s="38">
        <f>A9+1</f>
        <v>4</v>
      </c>
      <c r="B10" s="25" t="s">
        <v>20</v>
      </c>
      <c r="C10" s="27">
        <v>0</v>
      </c>
      <c r="D10" s="103">
        <f>ROUND(C10/C$11*C$12,2)</f>
        <v>0</v>
      </c>
    </row>
    <row r="11" spans="1:4" s="29" customFormat="1" ht="13.5" thickBot="1">
      <c r="A11" s="73"/>
      <c r="B11" s="74" t="s">
        <v>3</v>
      </c>
      <c r="C11" s="69">
        <f>SUM(C7:C10)</f>
        <v>12</v>
      </c>
      <c r="D11" s="104">
        <f>SUM(D7:D10)</f>
        <v>8445.64</v>
      </c>
    </row>
    <row r="12" spans="1:4" s="29" customFormat="1" ht="13.5" thickBot="1">
      <c r="A12" s="70"/>
      <c r="B12" s="71" t="s">
        <v>12</v>
      </c>
      <c r="C12" s="72">
        <f>evaluare!C13*25%</f>
        <v>8445.6375</v>
      </c>
      <c r="D12" s="94"/>
    </row>
    <row r="13" spans="2:4" s="29" customFormat="1" ht="12.75">
      <c r="B13" s="35"/>
      <c r="C13" s="13"/>
      <c r="D13" s="35"/>
    </row>
    <row r="14" spans="2:4" s="29" customFormat="1" ht="12.75">
      <c r="B14" s="36" t="s">
        <v>4</v>
      </c>
      <c r="C14" s="13">
        <f>ROUND(C12/C11,2)</f>
        <v>703.8</v>
      </c>
      <c r="D14" s="37"/>
    </row>
    <row r="15" spans="2:4" s="29" customFormat="1" ht="12.75">
      <c r="B15" s="35"/>
      <c r="C15" s="13"/>
      <c r="D15" s="37"/>
    </row>
  </sheetData>
  <sheetProtection/>
  <mergeCells count="2">
    <mergeCell ref="A1:D1"/>
    <mergeCell ref="B4:C4"/>
  </mergeCells>
  <printOptions horizontalCentered="1"/>
  <pageMargins left="0.58" right="0.15748031496063" top="0.17" bottom="0.17" header="0.17" footer="0.17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tabSelected="1" zoomScaleSheetLayoutView="100" zoomScalePageLayoutView="0" workbookViewId="0" topLeftCell="A1">
      <selection activeCell="A16" sqref="A16:IV20"/>
    </sheetView>
  </sheetViews>
  <sheetFormatPr defaultColWidth="9.140625" defaultRowHeight="12.75"/>
  <cols>
    <col min="1" max="1" width="3.421875" style="21" customWidth="1"/>
    <col min="2" max="2" width="43.28125" style="21" customWidth="1"/>
    <col min="3" max="3" width="15.28125" style="65" customWidth="1"/>
    <col min="4" max="4" width="14.421875" style="22" customWidth="1"/>
    <col min="5" max="5" width="14.7109375" style="22" customWidth="1"/>
    <col min="6" max="6" width="15.00390625" style="22" customWidth="1"/>
    <col min="7" max="7" width="10.57421875" style="21" customWidth="1"/>
    <col min="8" max="8" width="10.140625" style="21" customWidth="1"/>
    <col min="9" max="16384" width="9.140625" style="21" customWidth="1"/>
  </cols>
  <sheetData>
    <row r="1" spans="1:6" ht="28.5" customHeight="1">
      <c r="A1" s="138" t="s">
        <v>29</v>
      </c>
      <c r="B1" s="139"/>
      <c r="C1" s="139"/>
      <c r="D1" s="139"/>
      <c r="E1" s="139"/>
      <c r="F1" s="139"/>
    </row>
    <row r="2" spans="1:6" s="2" customFormat="1" ht="10.5" customHeight="1">
      <c r="A2" s="67"/>
      <c r="B2" s="58"/>
      <c r="C2" s="58"/>
      <c r="D2" s="58"/>
      <c r="E2" s="58"/>
      <c r="F2" s="58"/>
    </row>
    <row r="3" spans="1:6" s="2" customFormat="1" ht="10.5" customHeight="1">
      <c r="A3" s="67"/>
      <c r="B3" s="58"/>
      <c r="C3" s="58"/>
      <c r="D3" s="58"/>
      <c r="E3" s="58"/>
      <c r="F3" s="58"/>
    </row>
    <row r="4" spans="1:6" s="19" customFormat="1" ht="16.5" customHeight="1" thickBot="1">
      <c r="A4" s="112" t="str">
        <f>evaluare!B4</f>
        <v>31/03/2021</v>
      </c>
      <c r="B4" s="113"/>
      <c r="C4" s="59"/>
      <c r="D4" s="20"/>
      <c r="E4" s="20"/>
      <c r="F4" s="24" t="s">
        <v>17</v>
      </c>
    </row>
    <row r="5" spans="1:8" s="63" customFormat="1" ht="70.5" customHeight="1" thickBot="1">
      <c r="A5" s="68" t="s">
        <v>0</v>
      </c>
      <c r="B5" s="60" t="s">
        <v>1</v>
      </c>
      <c r="C5" s="61" t="s">
        <v>3</v>
      </c>
      <c r="D5" s="61" t="s">
        <v>11</v>
      </c>
      <c r="E5" s="62" t="s">
        <v>13</v>
      </c>
      <c r="F5" s="119" t="s">
        <v>25</v>
      </c>
      <c r="G5" s="114" t="s">
        <v>30</v>
      </c>
      <c r="H5" s="115" t="s">
        <v>31</v>
      </c>
    </row>
    <row r="6" spans="1:8" s="95" customFormat="1" ht="9.75" customHeight="1" thickBot="1">
      <c r="A6" s="99">
        <v>0</v>
      </c>
      <c r="B6" s="100">
        <v>1</v>
      </c>
      <c r="C6" s="101">
        <v>2</v>
      </c>
      <c r="D6" s="101">
        <v>3</v>
      </c>
      <c r="E6" s="101">
        <v>4</v>
      </c>
      <c r="F6" s="120">
        <v>5</v>
      </c>
      <c r="G6" s="116" t="s">
        <v>32</v>
      </c>
      <c r="H6" s="117" t="s">
        <v>33</v>
      </c>
    </row>
    <row r="7" spans="1:8" s="66" customFormat="1" ht="12.75">
      <c r="A7" s="97">
        <v>1</v>
      </c>
      <c r="B7" s="121" t="s">
        <v>18</v>
      </c>
      <c r="C7" s="105">
        <f>SUM(D7:F7)</f>
        <v>18617.949999999997</v>
      </c>
      <c r="D7" s="98">
        <f>evaluare!D7</f>
        <v>1726.67</v>
      </c>
      <c r="E7" s="98">
        <f>cal_ISO!D8</f>
        <v>8445.64</v>
      </c>
      <c r="F7" s="118">
        <f>cal_II!D7</f>
        <v>8445.64</v>
      </c>
      <c r="G7" s="131">
        <f>ROUND(C7/2,2)</f>
        <v>9308.98</v>
      </c>
      <c r="H7" s="106">
        <f>C7-G7</f>
        <v>9308.969999999998</v>
      </c>
    </row>
    <row r="8" spans="1:8" s="66" customFormat="1" ht="12.75">
      <c r="A8" s="97">
        <f>A7+1</f>
        <v>2</v>
      </c>
      <c r="B8" s="18" t="s">
        <v>27</v>
      </c>
      <c r="C8" s="105">
        <f>SUM(D8:F8)</f>
        <v>11210.8</v>
      </c>
      <c r="D8" s="98">
        <f>evaluare!D8</f>
        <v>11210.8</v>
      </c>
      <c r="E8" s="98">
        <f>cal_ISO!D9</f>
        <v>0</v>
      </c>
      <c r="F8" s="118">
        <f>cal_II!D8</f>
        <v>0</v>
      </c>
      <c r="G8" s="132">
        <f>ROUND(C8/2,2)</f>
        <v>5605.4</v>
      </c>
      <c r="H8" s="133">
        <f>C8-G8</f>
        <v>5605.4</v>
      </c>
    </row>
    <row r="9" spans="1:8" s="66" customFormat="1" ht="12.75">
      <c r="A9" s="97">
        <f>A8+1</f>
        <v>3</v>
      </c>
      <c r="B9" s="18" t="s">
        <v>19</v>
      </c>
      <c r="C9" s="105">
        <f>SUM(D9:F9)</f>
        <v>1976.9</v>
      </c>
      <c r="D9" s="98">
        <f>evaluare!D9</f>
        <v>1976.9</v>
      </c>
      <c r="E9" s="98">
        <f>cal_ISO!D10</f>
        <v>0</v>
      </c>
      <c r="F9" s="118">
        <f>cal_II!D9</f>
        <v>0</v>
      </c>
      <c r="G9" s="132">
        <f>ROUND(C9/2,2)</f>
        <v>988.45</v>
      </c>
      <c r="H9" s="133">
        <f>C9-G9</f>
        <v>988.45</v>
      </c>
    </row>
    <row r="10" spans="1:8" s="66" customFormat="1" ht="13.5" thickBot="1">
      <c r="A10" s="122">
        <f>A9+1</f>
        <v>4</v>
      </c>
      <c r="B10" s="123" t="s">
        <v>20</v>
      </c>
      <c r="C10" s="124">
        <f>SUM(D10:F10)</f>
        <v>1976.9</v>
      </c>
      <c r="D10" s="125">
        <f>evaluare!D10</f>
        <v>1976.9</v>
      </c>
      <c r="E10" s="125">
        <f>cal_ISO!D11</f>
        <v>0</v>
      </c>
      <c r="F10" s="126">
        <f>cal_II!D10</f>
        <v>0</v>
      </c>
      <c r="G10" s="134">
        <f>ROUND(C10/2,2)</f>
        <v>988.45</v>
      </c>
      <c r="H10" s="135">
        <f>C10-G10</f>
        <v>988.45</v>
      </c>
    </row>
    <row r="11" spans="1:8" s="59" customFormat="1" ht="15" customHeight="1" thickBot="1">
      <c r="A11" s="127"/>
      <c r="B11" s="128" t="s">
        <v>3</v>
      </c>
      <c r="C11" s="129">
        <f aca="true" t="shared" si="0" ref="C11:H11">SUM(C7:C10)</f>
        <v>33782.549999999996</v>
      </c>
      <c r="D11" s="129">
        <f t="shared" si="0"/>
        <v>16891.27</v>
      </c>
      <c r="E11" s="129">
        <f t="shared" si="0"/>
        <v>8445.64</v>
      </c>
      <c r="F11" s="130">
        <f t="shared" si="0"/>
        <v>8445.64</v>
      </c>
      <c r="G11" s="136">
        <f t="shared" si="0"/>
        <v>16891.28</v>
      </c>
      <c r="H11" s="137">
        <f t="shared" si="0"/>
        <v>16891.269999999997</v>
      </c>
    </row>
    <row r="12" spans="3:6" s="19" customFormat="1" ht="12.75" hidden="1">
      <c r="C12" s="64" t="e">
        <f>#REF!/0.76</f>
        <v>#REF!</v>
      </c>
      <c r="D12" s="20" t="e">
        <f>#REF!/$C12</f>
        <v>#REF!</v>
      </c>
      <c r="E12" s="20" t="e">
        <f>#REF!/$C12</f>
        <v>#REF!</v>
      </c>
      <c r="F12" s="20" t="e">
        <f>#REF!/$C12</f>
        <v>#REF!</v>
      </c>
    </row>
    <row r="13" spans="3:6" s="19" customFormat="1" ht="12.75">
      <c r="C13" s="64"/>
      <c r="D13" s="20"/>
      <c r="E13" s="20"/>
      <c r="F13" s="20"/>
    </row>
    <row r="14" spans="2:6" s="59" customFormat="1" ht="12.75">
      <c r="B14" s="59" t="s">
        <v>9</v>
      </c>
      <c r="C14" s="64"/>
      <c r="D14" s="64">
        <f>evaluare!C15</f>
        <v>25.02</v>
      </c>
      <c r="E14" s="64">
        <f>cal_ISO!C15</f>
        <v>2815.21</v>
      </c>
      <c r="F14" s="64">
        <f>cal_II!C14</f>
        <v>703.8</v>
      </c>
    </row>
    <row r="15" spans="3:6" s="19" customFormat="1" ht="12.75">
      <c r="C15" s="64"/>
      <c r="D15" s="20"/>
      <c r="E15" s="20"/>
      <c r="F15" s="20"/>
    </row>
  </sheetData>
  <sheetProtection/>
  <mergeCells count="2">
    <mergeCell ref="A1:F1"/>
    <mergeCell ref="A4:B4"/>
  </mergeCells>
  <printOptions horizontalCentered="1"/>
  <pageMargins left="0.57" right="0" top="0" bottom="0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2021-04-01T11:29:51Z</cp:lastPrinted>
  <dcterms:created xsi:type="dcterms:W3CDTF">2003-02-20T14:27:52Z</dcterms:created>
  <dcterms:modified xsi:type="dcterms:W3CDTF">2021-04-02T08:00:53Z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